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aalsa\Downloads\"/>
    </mc:Choice>
  </mc:AlternateContent>
  <xr:revisionPtr revIDLastSave="0" documentId="8_{E62BA8CD-3A51-492D-B45C-7198799E0400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QA_Calculations" sheetId="1" r:id="rId1"/>
    <sheet name="Header_Not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3" i="1" l="1"/>
  <c r="I6" i="1"/>
  <c r="I7" i="1"/>
  <c r="K7" i="1" s="1"/>
  <c r="I9" i="1"/>
  <c r="K9" i="1" s="1"/>
  <c r="K63" i="1"/>
  <c r="I64" i="1"/>
  <c r="K64" i="1" s="1"/>
  <c r="K62" i="1"/>
  <c r="I62" i="1"/>
  <c r="I61" i="1"/>
  <c r="I8" i="1"/>
  <c r="I3" i="1"/>
  <c r="K3" i="1" s="1"/>
  <c r="I5" i="1"/>
  <c r="K5" i="1" s="1"/>
  <c r="I2" i="1"/>
  <c r="K2" i="1" s="1"/>
  <c r="I29" i="1"/>
  <c r="K29" i="1" s="1"/>
  <c r="K8" i="1"/>
  <c r="I4" i="1"/>
  <c r="K4" i="1" s="1"/>
  <c r="K61" i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K54" i="1" s="1"/>
  <c r="I53" i="1"/>
  <c r="K53" i="1" s="1"/>
  <c r="I52" i="1"/>
  <c r="K52" i="1" s="1"/>
  <c r="I51" i="1"/>
  <c r="K51" i="1" s="1"/>
  <c r="I50" i="1"/>
  <c r="K50" i="1" s="1"/>
  <c r="I49" i="1"/>
  <c r="K49" i="1" s="1"/>
  <c r="I48" i="1"/>
  <c r="K48" i="1" s="1"/>
  <c r="I47" i="1"/>
  <c r="K47" i="1" s="1"/>
  <c r="I46" i="1"/>
  <c r="K46" i="1" s="1"/>
  <c r="I45" i="1"/>
  <c r="K45" i="1" s="1"/>
  <c r="I44" i="1"/>
  <c r="K44" i="1" s="1"/>
  <c r="I43" i="1"/>
  <c r="K43" i="1" s="1"/>
  <c r="I42" i="1"/>
  <c r="K42" i="1" s="1"/>
  <c r="I41" i="1"/>
  <c r="K41" i="1" s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3" i="1"/>
  <c r="K33" i="1" s="1"/>
  <c r="I32" i="1"/>
  <c r="K32" i="1" s="1"/>
  <c r="I31" i="1"/>
  <c r="K31" i="1" s="1"/>
  <c r="I30" i="1"/>
  <c r="K30" i="1" s="1"/>
  <c r="I28" i="1"/>
  <c r="K28" i="1" s="1"/>
  <c r="I27" i="1"/>
  <c r="K27" i="1" s="1"/>
  <c r="I26" i="1"/>
  <c r="K26" i="1" s="1"/>
  <c r="I25" i="1"/>
  <c r="K25" i="1" s="1"/>
  <c r="I24" i="1"/>
  <c r="K24" i="1" s="1"/>
  <c r="I23" i="1"/>
  <c r="K23" i="1" s="1"/>
  <c r="I22" i="1"/>
  <c r="K22" i="1" s="1"/>
  <c r="I21" i="1"/>
  <c r="K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I11" i="1"/>
  <c r="K11" i="1" s="1"/>
  <c r="I10" i="1"/>
  <c r="K10" i="1" s="1"/>
  <c r="K6" i="1"/>
</calcChain>
</file>

<file path=xl/sharedStrings.xml><?xml version="1.0" encoding="utf-8"?>
<sst xmlns="http://schemas.openxmlformats.org/spreadsheetml/2006/main" count="284" uniqueCount="117">
  <si>
    <t>Item No</t>
  </si>
  <si>
    <t>Item Name</t>
  </si>
  <si>
    <t>Unit</t>
  </si>
  <si>
    <t>Origin/Type</t>
  </si>
  <si>
    <t>Sample Length (m)</t>
  </si>
  <si>
    <t>Sample Width (m)</t>
  </si>
  <si>
    <t>Sample Qty / Rooms</t>
  </si>
  <si>
    <t>Sample Avg Room Area (m²)</t>
  </si>
  <si>
    <t>Adjusted Quantity</t>
  </si>
  <si>
    <t>Unit Price (IQD)</t>
  </si>
  <si>
    <t>Expected Line Total (IQD)</t>
  </si>
  <si>
    <t>Algorithm / Rule Description</t>
  </si>
  <si>
    <t>Mandatory Fields (to be filled by employee)</t>
  </si>
  <si>
    <t>m²</t>
  </si>
  <si>
    <t>Area = CEILING(Length,1) * CEILING(Width,1)</t>
  </si>
  <si>
    <t>Length, Width</t>
  </si>
  <si>
    <t>Gypsum board curtains</t>
  </si>
  <si>
    <t>m</t>
  </si>
  <si>
    <t>Adjusted length = (Length * 2) + 2</t>
  </si>
  <si>
    <t>Length</t>
  </si>
  <si>
    <t>Hidden Light</t>
  </si>
  <si>
    <t>Adjusted length = entered length</t>
  </si>
  <si>
    <t>Hidden Spot light single</t>
  </si>
  <si>
    <t>piece</t>
  </si>
  <si>
    <t>Adjusted qty = entered quantity</t>
  </si>
  <si>
    <t>Quantity</t>
  </si>
  <si>
    <t>Hidden Spot light dual</t>
  </si>
  <si>
    <t>Hidden Spot light black</t>
  </si>
  <si>
    <t>Profile LED 2 cm</t>
  </si>
  <si>
    <t>Adjusted length = CEILING(Length,3)</t>
  </si>
  <si>
    <t>Profile LED 3 cm</t>
  </si>
  <si>
    <t>Profile LED 5 cm</t>
  </si>
  <si>
    <t>Profile LED 2 cm black</t>
  </si>
  <si>
    <t>Profile LED 3 cm black</t>
  </si>
  <si>
    <t>Profile LED 5 cm black</t>
  </si>
  <si>
    <t>Profile magnetic 2 cm</t>
  </si>
  <si>
    <t>Profile magnetic 3 cm</t>
  </si>
  <si>
    <t>Profile magnetic 7 cm</t>
  </si>
  <si>
    <t>Profile LED power supply</t>
  </si>
  <si>
    <t>Profile magnetic power supply</t>
  </si>
  <si>
    <t>Magnetic fixed LED</t>
  </si>
  <si>
    <t>Magnetic movable LED</t>
  </si>
  <si>
    <t>Wood plastic composite</t>
  </si>
  <si>
    <t>Wallpaper</t>
  </si>
  <si>
    <t>China</t>
  </si>
  <si>
    <t>Area = CEILING(Length,1) * CEILING(Width,1); price depends on origin (China/Turkey-Ukraine/Italy)</t>
  </si>
  <si>
    <t>Length, Width, Origin</t>
  </si>
  <si>
    <t>Skinrock</t>
  </si>
  <si>
    <t>Rock plastic composite</t>
  </si>
  <si>
    <t>Cheboard wood</t>
  </si>
  <si>
    <t>Area = CEILING(Length,1) * CEILING(Width,1); price depends on origin (China/Turkey)</t>
  </si>
  <si>
    <t>Paint Jotun</t>
  </si>
  <si>
    <t>Total m² = (Width*2*3) + (Length*2*3)</t>
  </si>
  <si>
    <t>Width, Length, Paint Color Code (header)</t>
  </si>
  <si>
    <t>Paint with fixing wall notes</t>
  </si>
  <si>
    <t>Fixing all wall notes and paint</t>
  </si>
  <si>
    <t>Electricity work</t>
  </si>
  <si>
    <t>room</t>
  </si>
  <si>
    <t>If Avg Room Area &lt;35 m²: Adjusted qty = Number of rooms; else 0</t>
  </si>
  <si>
    <t>Number of rooms, Avg Room Area, Room sizes list (header), Customer Name, Site Location</t>
  </si>
  <si>
    <t>Gypsum decorative panel 3 cm flat</t>
  </si>
  <si>
    <t>Adjusted length = CEILING(Length,1)</t>
  </si>
  <si>
    <t>Gypsum decorative panel 5 cm flat</t>
  </si>
  <si>
    <t>Gypsum decorative panel 7 cm flat</t>
  </si>
  <si>
    <t>Gypsum decorative panel 10 cm flat</t>
  </si>
  <si>
    <t>Gypsum decorative panel 12 cm flat</t>
  </si>
  <si>
    <t>Gypsum decorative panel 3 cm decor</t>
  </si>
  <si>
    <t>Gypsum decorative panel 5 cm decor</t>
  </si>
  <si>
    <t>Gypsum decorative panel 7 cm decor</t>
  </si>
  <si>
    <t>Gypsum decorative panel 10 cm decor</t>
  </si>
  <si>
    <t>Gypsum decorative panel 12 cm decor</t>
  </si>
  <si>
    <t>Gypsum decorative panel 5 cm ceiling</t>
  </si>
  <si>
    <t>Adjusted length = Length * 1.5</t>
  </si>
  <si>
    <t>Gypsum decorative panel 7 cm ceiling</t>
  </si>
  <si>
    <t>Gypsum decorative panel 10 cm ceiling</t>
  </si>
  <si>
    <t>Gypsum decorative panel 12 cm ceiling</t>
  </si>
  <si>
    <t>Gypsum decorative panel 14 cm angle</t>
  </si>
  <si>
    <t>Gypsum decorative panel 18 cm angle</t>
  </si>
  <si>
    <t>Gypsum decorative panel 21 cm angle</t>
  </si>
  <si>
    <t>Gypsum decorative panel 24 cm angle</t>
  </si>
  <si>
    <t>Gypsum decorative panel 20 cm royal ceiling</t>
  </si>
  <si>
    <t>Adjusted length = Length * 2</t>
  </si>
  <si>
    <t>Gypsum decorative panel 30 cm royal ceiling</t>
  </si>
  <si>
    <t>Gypsum decorative panel 10 cm royal wall</t>
  </si>
  <si>
    <t>Gypsum decorative corner royal</t>
  </si>
  <si>
    <t>Gypsum decorative circle ceiling royal</t>
  </si>
  <si>
    <t>Rawl bolt</t>
  </si>
  <si>
    <t>Gypsum board decor flat</t>
  </si>
  <si>
    <t>Adjusted m² = (Length * Width) * 1.5</t>
  </si>
  <si>
    <t>Gypsum board decor box</t>
  </si>
  <si>
    <t>Header / Site Information</t>
  </si>
  <si>
    <t>Customer Name (MANDATORY)</t>
  </si>
  <si>
    <t>Site Location (MANDATORY)</t>
  </si>
  <si>
    <t>Number of Rooms (MANDATORY for Electricity &amp; Paint summary)</t>
  </si>
  <si>
    <t>Room Numbers (recommended)</t>
  </si>
  <si>
    <t>Room Sizes (recommended for documentation)</t>
  </si>
  <si>
    <t>Paint Color Code (MANDATORY if any paint item is used; otherwise paint rows should not be used)</t>
  </si>
  <si>
    <t>General Notes (optional)</t>
  </si>
  <si>
    <t>Gypsum board flat KSA</t>
  </si>
  <si>
    <t>Gypsum board flat Irani</t>
  </si>
  <si>
    <t xml:space="preserve">Gypsum board box Irani </t>
  </si>
  <si>
    <t>Gypsum board box KSA</t>
  </si>
  <si>
    <t>KSA</t>
  </si>
  <si>
    <t>Iran</t>
  </si>
  <si>
    <t>Gypsum board flat KSA L-Shape</t>
  </si>
  <si>
    <t>Area = (CEILING(Length,1*45%) + CEILING(Legth,1)) * (CEILING(Width,1 * 45%) + CEILING(Width,1))</t>
  </si>
  <si>
    <t>Longest Length, Longest Width</t>
  </si>
  <si>
    <t>Gypsum board flat Irani L-Shape</t>
  </si>
  <si>
    <t>Gypsum board box KSA L-Shape</t>
  </si>
  <si>
    <t>Gypsum board box Irani L-Shape</t>
  </si>
  <si>
    <t>Gypsum board decor flat L-Shape</t>
  </si>
  <si>
    <t>Adjusted m² = (Length * 45% + Length) * (Width * 45% + Width) * 1.5</t>
  </si>
  <si>
    <t>Gypsum board decor box L-Shape</t>
  </si>
  <si>
    <t>Area = L*W*1.5; if Area&lt;30 then +2 m²; if 30–60 then +4 m²; else Area +6 m²</t>
  </si>
  <si>
    <t>Area = (L*45%+L)*(W*45%+W); if Area&lt;30 then +2 m²; if 30–60 then +4 m²; else Area +6 m²</t>
  </si>
  <si>
    <t>Area = L*W; if Area&lt;30 then +2 m²; if 30–60 then +4 m²; else Area +6 m²</t>
  </si>
  <si>
    <t>Area = (L*45%+L)*(W*45%+W)*1.5; if Area&lt;30 then +2 m²; if 30–60 then +4 m²; else Area +6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</si>
</sst>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"/>
  <sheetViews>
    <sheetView tabSelected="1" topLeftCell="A49" workbookViewId="0">
      <selection activeCell="B62" sqref="B62"/>
    </sheetView>
  </sheetViews>
  <sheetFormatPr defaultRowHeight="14.25" x14ac:dyDescent="0.45"/>
  <cols>
    <col min="2" max="2" width="36.19921875" bestFit="1" customWidth="1"/>
    <col min="4" max="4" width="10" bestFit="1" customWidth="1"/>
    <col min="5" max="5" width="15.53125" bestFit="1" customWidth="1"/>
    <col min="6" max="6" width="15.06640625" bestFit="1" customWidth="1"/>
    <col min="7" max="7" width="16.9296875" bestFit="1" customWidth="1"/>
    <col min="8" max="8" width="23.1328125" bestFit="1" customWidth="1"/>
    <col min="9" max="9" width="15.1328125" bestFit="1" customWidth="1"/>
    <col min="10" max="10" width="13.19921875" bestFit="1" customWidth="1"/>
    <col min="11" max="11" width="20.796875" bestFit="1" customWidth="1"/>
    <col min="12" max="12" width="79.3984375" bestFit="1" customWidth="1"/>
    <col min="13" max="13" width="72.796875" bestFit="1" customWidth="1"/>
  </cols>
  <sheetData>
    <row r="1" spans="1:13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45">
      <c r="A2">
        <v>1</v>
      </c>
      <c r="B2" t="s">
        <v>98</v>
      </c>
      <c r="C2" t="s">
        <v>13</v>
      </c>
      <c r="D2" t="s">
        <v>102</v>
      </c>
      <c r="E2">
        <v>4</v>
      </c>
      <c r="F2">
        <v>5</v>
      </c>
      <c r="I2">
        <f>CEILING(E2,1)*CEILING(F2,1)</f>
        <v>20</v>
      </c>
      <c r="J2">
        <v>38000</v>
      </c>
      <c r="K2">
        <f t="shared" ref="K2:K39" si="0">I2*J2</f>
        <v>760000</v>
      </c>
      <c r="L2" t="s">
        <v>14</v>
      </c>
      <c r="M2" t="s">
        <v>15</v>
      </c>
    </row>
    <row r="3" spans="1:13" x14ac:dyDescent="0.45">
      <c r="A3">
        <v>2</v>
      </c>
      <c r="B3" t="s">
        <v>104</v>
      </c>
      <c r="C3" t="s">
        <v>13</v>
      </c>
      <c r="D3" t="s">
        <v>102</v>
      </c>
      <c r="E3">
        <v>4</v>
      </c>
      <c r="F3">
        <v>5</v>
      </c>
      <c r="I3">
        <f>((E4*45%)+(E4))*((F4*45%)+F4)</f>
        <v>42.05</v>
      </c>
      <c r="J3">
        <v>38000</v>
      </c>
      <c r="K3">
        <f t="shared" si="0"/>
        <v>1597900</v>
      </c>
      <c r="L3" t="s">
        <v>105</v>
      </c>
      <c r="M3" t="s">
        <v>106</v>
      </c>
    </row>
    <row r="4" spans="1:13" x14ac:dyDescent="0.45">
      <c r="A4">
        <v>3</v>
      </c>
      <c r="B4" t="s">
        <v>99</v>
      </c>
      <c r="C4" t="s">
        <v>13</v>
      </c>
      <c r="D4" t="s">
        <v>103</v>
      </c>
      <c r="E4">
        <v>4</v>
      </c>
      <c r="F4">
        <v>5</v>
      </c>
      <c r="I4">
        <f>CEILING(E4,1)*CEILING(F4,1)</f>
        <v>20</v>
      </c>
      <c r="J4">
        <v>36000</v>
      </c>
      <c r="K4">
        <f t="shared" si="0"/>
        <v>720000</v>
      </c>
      <c r="L4" t="s">
        <v>14</v>
      </c>
      <c r="M4" t="s">
        <v>15</v>
      </c>
    </row>
    <row r="5" spans="1:13" x14ac:dyDescent="0.45">
      <c r="A5">
        <v>4</v>
      </c>
      <c r="B5" t="s">
        <v>107</v>
      </c>
      <c r="C5" t="s">
        <v>13</v>
      </c>
      <c r="D5" t="s">
        <v>103</v>
      </c>
      <c r="E5">
        <v>4</v>
      </c>
      <c r="F5">
        <v>5</v>
      </c>
      <c r="I5">
        <f>((E5*45%)+E5)*((F5*45%)+F5)</f>
        <v>42.05</v>
      </c>
      <c r="J5">
        <v>36000</v>
      </c>
      <c r="K5">
        <f t="shared" si="0"/>
        <v>1513800</v>
      </c>
      <c r="L5" t="s">
        <v>105</v>
      </c>
      <c r="M5" t="s">
        <v>106</v>
      </c>
    </row>
    <row r="6" spans="1:13" x14ac:dyDescent="0.45">
      <c r="A6">
        <v>5</v>
      </c>
      <c r="B6" t="s">
        <v>101</v>
      </c>
      <c r="C6" t="s">
        <v>13</v>
      </c>
      <c r="D6" t="s">
        <v>102</v>
      </c>
      <c r="E6">
        <v>4</v>
      </c>
      <c r="F6">
        <v>5</v>
      </c>
      <c r="I6">
        <f>IF(E6*F6&lt;30,E6*F6+2,IF(E6*F6&lt;=60,E6*F6+4,E6*F6+6))</f>
        <v>22</v>
      </c>
      <c r="J6">
        <v>20000</v>
      </c>
      <c r="K6">
        <f t="shared" si="0"/>
        <v>440000</v>
      </c>
      <c r="L6" t="s">
        <v>115</v>
      </c>
      <c r="M6" t="s">
        <v>15</v>
      </c>
    </row>
    <row r="7" spans="1:13" x14ac:dyDescent="0.45">
      <c r="A7">
        <v>6</v>
      </c>
      <c r="B7" t="s">
        <v>108</v>
      </c>
      <c r="C7" t="s">
        <v>13</v>
      </c>
      <c r="D7" t="s">
        <v>102</v>
      </c>
      <c r="E7">
        <v>4</v>
      </c>
      <c r="F7">
        <v>5</v>
      </c>
      <c r="I7">
        <f>IF((E7*45%+E7)*(F7*45%+F7)&lt;30,(E7*45%+E7)*(F7*45%+F7)+2,IF((E7*45%+E7)*(F7*45%+F7)&lt;=60,(E7*45%+E7)*(F7*45%+F7)+4,(E7*45%+E7)*(F7*45%+F7)+6))</f>
        <v>46.05</v>
      </c>
      <c r="J7">
        <v>20000</v>
      </c>
      <c r="K7">
        <f t="shared" si="0"/>
        <v>921000</v>
      </c>
      <c r="L7" t="s">
        <v>114</v>
      </c>
      <c r="M7" t="s">
        <v>106</v>
      </c>
    </row>
    <row r="8" spans="1:13" x14ac:dyDescent="0.45">
      <c r="A8">
        <v>7</v>
      </c>
      <c r="B8" t="s">
        <v>100</v>
      </c>
      <c r="C8" t="s">
        <v>13</v>
      </c>
      <c r="D8" t="s">
        <v>103</v>
      </c>
      <c r="E8">
        <v>4</v>
      </c>
      <c r="F8">
        <v>5</v>
      </c>
      <c r="I8">
        <f>IF(E8*F8&lt;30,E8*F8+2,IF(E8*F8&lt;=60,E8*F8+4,E8*F8))</f>
        <v>22</v>
      </c>
      <c r="J8">
        <v>18000</v>
      </c>
      <c r="K8">
        <f t="shared" si="0"/>
        <v>396000</v>
      </c>
      <c r="L8" t="s">
        <v>115</v>
      </c>
      <c r="M8" t="s">
        <v>15</v>
      </c>
    </row>
    <row r="9" spans="1:13" x14ac:dyDescent="0.45">
      <c r="A9">
        <v>8</v>
      </c>
      <c r="B9" t="s">
        <v>109</v>
      </c>
      <c r="C9" t="s">
        <v>13</v>
      </c>
      <c r="D9" t="s">
        <v>103</v>
      </c>
      <c r="E9">
        <v>4</v>
      </c>
      <c r="F9">
        <v>5</v>
      </c>
      <c r="I9">
        <f>IF((E9*45%+E9)*(F9*45%+F9)&lt;30,(E9*45%+E9)*(F9*45%+F9)+2,IF((E9*45%+E9)*(F9*45%+F9)&lt;=60,(E9*45%+E9)*(F9*45%+F9)+4,(E9*45%+E9)*(F80*45%+F9)+6))</f>
        <v>46.05</v>
      </c>
      <c r="J9">
        <v>18000</v>
      </c>
      <c r="K9">
        <f t="shared" si="0"/>
        <v>828900</v>
      </c>
      <c r="L9" t="s">
        <v>114</v>
      </c>
      <c r="M9" t="s">
        <v>106</v>
      </c>
    </row>
    <row r="10" spans="1:13" x14ac:dyDescent="0.45">
      <c r="A10">
        <v>9</v>
      </c>
      <c r="B10" t="s">
        <v>16</v>
      </c>
      <c r="C10" t="s">
        <v>17</v>
      </c>
      <c r="D10" t="s">
        <v>102</v>
      </c>
      <c r="E10">
        <v>6</v>
      </c>
      <c r="I10">
        <f>(E10*2)+2</f>
        <v>14</v>
      </c>
      <c r="J10">
        <v>8500</v>
      </c>
      <c r="K10">
        <f t="shared" si="0"/>
        <v>119000</v>
      </c>
      <c r="L10" t="s">
        <v>18</v>
      </c>
      <c r="M10" t="s">
        <v>19</v>
      </c>
    </row>
    <row r="11" spans="1:13" x14ac:dyDescent="0.45">
      <c r="A11">
        <v>10</v>
      </c>
      <c r="B11" t="s">
        <v>20</v>
      </c>
      <c r="C11" t="s">
        <v>17</v>
      </c>
      <c r="E11">
        <v>6</v>
      </c>
      <c r="I11">
        <f>E11</f>
        <v>6</v>
      </c>
      <c r="J11">
        <v>4500</v>
      </c>
      <c r="K11">
        <f t="shared" si="0"/>
        <v>27000</v>
      </c>
      <c r="L11" t="s">
        <v>21</v>
      </c>
      <c r="M11" t="s">
        <v>19</v>
      </c>
    </row>
    <row r="12" spans="1:13" x14ac:dyDescent="0.45">
      <c r="A12">
        <v>11</v>
      </c>
      <c r="B12" t="s">
        <v>22</v>
      </c>
      <c r="C12" t="s">
        <v>23</v>
      </c>
      <c r="G12">
        <v>10</v>
      </c>
      <c r="I12">
        <f>G12</f>
        <v>10</v>
      </c>
      <c r="J12">
        <v>15000</v>
      </c>
      <c r="K12">
        <f t="shared" si="0"/>
        <v>150000</v>
      </c>
      <c r="L12" t="s">
        <v>24</v>
      </c>
      <c r="M12" t="s">
        <v>25</v>
      </c>
    </row>
    <row r="13" spans="1:13" x14ac:dyDescent="0.45">
      <c r="A13">
        <v>12</v>
      </c>
      <c r="B13" t="s">
        <v>26</v>
      </c>
      <c r="C13" t="s">
        <v>23</v>
      </c>
      <c r="G13">
        <v>10</v>
      </c>
      <c r="I13">
        <f>G13</f>
        <v>10</v>
      </c>
      <c r="J13">
        <v>28000</v>
      </c>
      <c r="K13">
        <f t="shared" si="0"/>
        <v>280000</v>
      </c>
      <c r="L13" t="s">
        <v>24</v>
      </c>
      <c r="M13" t="s">
        <v>25</v>
      </c>
    </row>
    <row r="14" spans="1:13" x14ac:dyDescent="0.45">
      <c r="A14">
        <v>13</v>
      </c>
      <c r="B14" t="s">
        <v>27</v>
      </c>
      <c r="C14" t="s">
        <v>23</v>
      </c>
      <c r="G14">
        <v>10</v>
      </c>
      <c r="I14">
        <f>G14</f>
        <v>10</v>
      </c>
      <c r="J14">
        <v>18000</v>
      </c>
      <c r="K14">
        <f t="shared" si="0"/>
        <v>180000</v>
      </c>
      <c r="L14" t="s">
        <v>24</v>
      </c>
      <c r="M14" t="s">
        <v>25</v>
      </c>
    </row>
    <row r="15" spans="1:13" x14ac:dyDescent="0.45">
      <c r="A15">
        <v>14</v>
      </c>
      <c r="B15" t="s">
        <v>28</v>
      </c>
      <c r="C15" t="s">
        <v>17</v>
      </c>
      <c r="E15">
        <v>5</v>
      </c>
      <c r="I15">
        <f t="shared" ref="I15:I20" si="1">CEILING(E15,3)</f>
        <v>6</v>
      </c>
      <c r="J15">
        <v>28000</v>
      </c>
      <c r="K15">
        <f t="shared" si="0"/>
        <v>168000</v>
      </c>
      <c r="L15" t="s">
        <v>29</v>
      </c>
      <c r="M15" t="s">
        <v>19</v>
      </c>
    </row>
    <row r="16" spans="1:13" x14ac:dyDescent="0.45">
      <c r="A16">
        <v>15</v>
      </c>
      <c r="B16" t="s">
        <v>30</v>
      </c>
      <c r="C16" t="s">
        <v>17</v>
      </c>
      <c r="E16">
        <v>5</v>
      </c>
      <c r="I16">
        <f t="shared" si="1"/>
        <v>6</v>
      </c>
      <c r="J16">
        <v>30000</v>
      </c>
      <c r="K16">
        <f t="shared" si="0"/>
        <v>180000</v>
      </c>
      <c r="L16" t="s">
        <v>29</v>
      </c>
      <c r="M16" t="s">
        <v>19</v>
      </c>
    </row>
    <row r="17" spans="1:13" x14ac:dyDescent="0.45">
      <c r="A17">
        <v>16</v>
      </c>
      <c r="B17" t="s">
        <v>31</v>
      </c>
      <c r="C17" t="s">
        <v>17</v>
      </c>
      <c r="E17">
        <v>5</v>
      </c>
      <c r="I17">
        <f t="shared" si="1"/>
        <v>6</v>
      </c>
      <c r="J17">
        <v>33000</v>
      </c>
      <c r="K17">
        <f t="shared" si="0"/>
        <v>198000</v>
      </c>
      <c r="L17" t="s">
        <v>29</v>
      </c>
      <c r="M17" t="s">
        <v>19</v>
      </c>
    </row>
    <row r="18" spans="1:13" x14ac:dyDescent="0.45">
      <c r="A18">
        <v>17</v>
      </c>
      <c r="B18" t="s">
        <v>32</v>
      </c>
      <c r="C18" t="s">
        <v>17</v>
      </c>
      <c r="E18">
        <v>5</v>
      </c>
      <c r="I18">
        <f t="shared" si="1"/>
        <v>6</v>
      </c>
      <c r="J18">
        <v>30000</v>
      </c>
      <c r="K18">
        <f t="shared" si="0"/>
        <v>180000</v>
      </c>
      <c r="L18" t="s">
        <v>29</v>
      </c>
      <c r="M18" t="s">
        <v>19</v>
      </c>
    </row>
    <row r="19" spans="1:13" x14ac:dyDescent="0.45">
      <c r="A19">
        <v>18</v>
      </c>
      <c r="B19" t="s">
        <v>33</v>
      </c>
      <c r="C19" t="s">
        <v>17</v>
      </c>
      <c r="E19">
        <v>5</v>
      </c>
      <c r="I19">
        <f t="shared" si="1"/>
        <v>6</v>
      </c>
      <c r="J19">
        <v>33000</v>
      </c>
      <c r="K19">
        <f t="shared" si="0"/>
        <v>198000</v>
      </c>
      <c r="L19" t="s">
        <v>29</v>
      </c>
      <c r="M19" t="s">
        <v>19</v>
      </c>
    </row>
    <row r="20" spans="1:13" x14ac:dyDescent="0.45">
      <c r="A20">
        <v>19</v>
      </c>
      <c r="B20" t="s">
        <v>34</v>
      </c>
      <c r="C20" t="s">
        <v>17</v>
      </c>
      <c r="E20">
        <v>5</v>
      </c>
      <c r="I20">
        <f t="shared" si="1"/>
        <v>6</v>
      </c>
      <c r="J20">
        <v>36000</v>
      </c>
      <c r="K20">
        <f t="shared" si="0"/>
        <v>216000</v>
      </c>
      <c r="L20" t="s">
        <v>29</v>
      </c>
      <c r="M20" t="s">
        <v>19</v>
      </c>
    </row>
    <row r="21" spans="1:13" x14ac:dyDescent="0.45">
      <c r="A21">
        <v>20</v>
      </c>
      <c r="B21" t="s">
        <v>35</v>
      </c>
      <c r="C21" t="s">
        <v>17</v>
      </c>
      <c r="E21">
        <v>5</v>
      </c>
      <c r="I21">
        <f>E21</f>
        <v>5</v>
      </c>
      <c r="J21">
        <v>32000</v>
      </c>
      <c r="K21">
        <f t="shared" si="0"/>
        <v>160000</v>
      </c>
      <c r="L21" t="s">
        <v>21</v>
      </c>
      <c r="M21" t="s">
        <v>19</v>
      </c>
    </row>
    <row r="22" spans="1:13" x14ac:dyDescent="0.45">
      <c r="A22">
        <v>21</v>
      </c>
      <c r="B22" t="s">
        <v>36</v>
      </c>
      <c r="C22" t="s">
        <v>17</v>
      </c>
      <c r="E22">
        <v>5</v>
      </c>
      <c r="I22">
        <f>E22</f>
        <v>5</v>
      </c>
      <c r="J22">
        <v>36000</v>
      </c>
      <c r="K22">
        <f t="shared" si="0"/>
        <v>180000</v>
      </c>
      <c r="L22" t="s">
        <v>21</v>
      </c>
      <c r="M22" t="s">
        <v>19</v>
      </c>
    </row>
    <row r="23" spans="1:13" x14ac:dyDescent="0.45">
      <c r="A23">
        <v>22</v>
      </c>
      <c r="B23" t="s">
        <v>37</v>
      </c>
      <c r="C23" t="s">
        <v>17</v>
      </c>
      <c r="E23">
        <v>5</v>
      </c>
      <c r="I23">
        <f>E23</f>
        <v>5</v>
      </c>
      <c r="J23">
        <v>40000</v>
      </c>
      <c r="K23">
        <f t="shared" si="0"/>
        <v>200000</v>
      </c>
      <c r="L23" t="s">
        <v>21</v>
      </c>
      <c r="M23" t="s">
        <v>19</v>
      </c>
    </row>
    <row r="24" spans="1:13" x14ac:dyDescent="0.45">
      <c r="A24">
        <v>23</v>
      </c>
      <c r="B24" t="s">
        <v>38</v>
      </c>
      <c r="C24" t="s">
        <v>23</v>
      </c>
      <c r="G24">
        <v>5</v>
      </c>
      <c r="I24">
        <f>G24</f>
        <v>5</v>
      </c>
      <c r="J24">
        <v>27000</v>
      </c>
      <c r="K24">
        <f t="shared" si="0"/>
        <v>135000</v>
      </c>
      <c r="L24" t="s">
        <v>24</v>
      </c>
      <c r="M24" t="s">
        <v>25</v>
      </c>
    </row>
    <row r="25" spans="1:13" x14ac:dyDescent="0.45">
      <c r="A25">
        <v>24</v>
      </c>
      <c r="B25" t="s">
        <v>39</v>
      </c>
      <c r="C25" t="s">
        <v>23</v>
      </c>
      <c r="G25">
        <v>5</v>
      </c>
      <c r="I25">
        <f>G25</f>
        <v>5</v>
      </c>
      <c r="J25">
        <v>27000</v>
      </c>
      <c r="K25">
        <f t="shared" si="0"/>
        <v>135000</v>
      </c>
      <c r="L25" t="s">
        <v>24</v>
      </c>
      <c r="M25" t="s">
        <v>25</v>
      </c>
    </row>
    <row r="26" spans="1:13" x14ac:dyDescent="0.45">
      <c r="A26">
        <v>25</v>
      </c>
      <c r="B26" t="s">
        <v>40</v>
      </c>
      <c r="C26" t="s">
        <v>23</v>
      </c>
      <c r="G26">
        <v>5</v>
      </c>
      <c r="I26">
        <f>G26</f>
        <v>5</v>
      </c>
      <c r="J26">
        <v>35000</v>
      </c>
      <c r="K26">
        <f t="shared" si="0"/>
        <v>175000</v>
      </c>
      <c r="L26" t="s">
        <v>24</v>
      </c>
      <c r="M26" t="s">
        <v>25</v>
      </c>
    </row>
    <row r="27" spans="1:13" x14ac:dyDescent="0.45">
      <c r="A27">
        <v>26</v>
      </c>
      <c r="B27" t="s">
        <v>41</v>
      </c>
      <c r="C27" t="s">
        <v>23</v>
      </c>
      <c r="G27">
        <v>5</v>
      </c>
      <c r="I27">
        <f>G27</f>
        <v>5</v>
      </c>
      <c r="J27">
        <v>37000</v>
      </c>
      <c r="K27">
        <f t="shared" si="0"/>
        <v>185000</v>
      </c>
      <c r="L27" t="s">
        <v>24</v>
      </c>
      <c r="M27" t="s">
        <v>25</v>
      </c>
    </row>
    <row r="28" spans="1:13" x14ac:dyDescent="0.45">
      <c r="A28">
        <v>27</v>
      </c>
      <c r="B28" t="s">
        <v>42</v>
      </c>
      <c r="C28" t="s">
        <v>13</v>
      </c>
      <c r="E28">
        <v>4.3</v>
      </c>
      <c r="F28">
        <v>5.2</v>
      </c>
      <c r="I28">
        <f>CEILING(E28,1)*CEILING(F28,1)</f>
        <v>30</v>
      </c>
      <c r="J28">
        <v>27000</v>
      </c>
      <c r="K28">
        <f t="shared" si="0"/>
        <v>810000</v>
      </c>
      <c r="L28" t="s">
        <v>14</v>
      </c>
      <c r="M28" t="s">
        <v>15</v>
      </c>
    </row>
    <row r="29" spans="1:13" x14ac:dyDescent="0.45">
      <c r="A29">
        <v>28</v>
      </c>
      <c r="B29" t="s">
        <v>43</v>
      </c>
      <c r="C29" t="s">
        <v>13</v>
      </c>
      <c r="D29" t="s">
        <v>44</v>
      </c>
      <c r="E29">
        <v>4.3</v>
      </c>
      <c r="F29">
        <v>5.2</v>
      </c>
      <c r="I29">
        <f>CEILING(E29,1)*CEILING(F29,1)</f>
        <v>30</v>
      </c>
      <c r="J29">
        <v>35000</v>
      </c>
      <c r="K29">
        <f t="shared" si="0"/>
        <v>1050000</v>
      </c>
      <c r="L29" t="s">
        <v>45</v>
      </c>
      <c r="M29" t="s">
        <v>46</v>
      </c>
    </row>
    <row r="30" spans="1:13" x14ac:dyDescent="0.45">
      <c r="A30">
        <v>29</v>
      </c>
      <c r="B30" t="s">
        <v>47</v>
      </c>
      <c r="C30" t="s">
        <v>13</v>
      </c>
      <c r="E30">
        <v>4.3</v>
      </c>
      <c r="F30">
        <v>5.2</v>
      </c>
      <c r="I30">
        <f>CEILING(E30,1)*CEILING(F30,1)</f>
        <v>30</v>
      </c>
      <c r="J30">
        <v>79000</v>
      </c>
      <c r="K30">
        <f t="shared" si="0"/>
        <v>2370000</v>
      </c>
      <c r="L30" t="s">
        <v>14</v>
      </c>
      <c r="M30" t="s">
        <v>15</v>
      </c>
    </row>
    <row r="31" spans="1:13" x14ac:dyDescent="0.45">
      <c r="A31">
        <v>30</v>
      </c>
      <c r="B31" t="s">
        <v>48</v>
      </c>
      <c r="C31" t="s">
        <v>13</v>
      </c>
      <c r="E31">
        <v>4.3</v>
      </c>
      <c r="F31">
        <v>5.2</v>
      </c>
      <c r="I31">
        <f>CEILING(E31,1)*CEILING(F31,1)</f>
        <v>30</v>
      </c>
      <c r="J31">
        <v>43000</v>
      </c>
      <c r="K31">
        <f t="shared" si="0"/>
        <v>1290000</v>
      </c>
      <c r="L31" t="s">
        <v>14</v>
      </c>
      <c r="M31" t="s">
        <v>15</v>
      </c>
    </row>
    <row r="32" spans="1:13" x14ac:dyDescent="0.45">
      <c r="A32">
        <v>31</v>
      </c>
      <c r="B32" t="s">
        <v>49</v>
      </c>
      <c r="C32" t="s">
        <v>13</v>
      </c>
      <c r="D32" t="s">
        <v>44</v>
      </c>
      <c r="E32">
        <v>4.3</v>
      </c>
      <c r="F32">
        <v>5.2</v>
      </c>
      <c r="I32">
        <f>CEILING(E32,1)*CEILING(F32,1)</f>
        <v>30</v>
      </c>
      <c r="J32">
        <v>35000</v>
      </c>
      <c r="K32">
        <f t="shared" si="0"/>
        <v>1050000</v>
      </c>
      <c r="L32" t="s">
        <v>50</v>
      </c>
      <c r="M32" t="s">
        <v>46</v>
      </c>
    </row>
    <row r="33" spans="1:13" x14ac:dyDescent="0.45">
      <c r="A33">
        <v>32</v>
      </c>
      <c r="B33" t="s">
        <v>51</v>
      </c>
      <c r="C33" t="s">
        <v>13</v>
      </c>
      <c r="E33">
        <v>5</v>
      </c>
      <c r="F33">
        <v>4</v>
      </c>
      <c r="I33">
        <f>(F33*2*3)+(E33*2*3)</f>
        <v>54</v>
      </c>
      <c r="J33">
        <v>4500</v>
      </c>
      <c r="K33">
        <f t="shared" si="0"/>
        <v>243000</v>
      </c>
      <c r="L33" t="s">
        <v>52</v>
      </c>
      <c r="M33" t="s">
        <v>53</v>
      </c>
    </row>
    <row r="34" spans="1:13" x14ac:dyDescent="0.45">
      <c r="A34">
        <v>33</v>
      </c>
      <c r="B34" t="s">
        <v>54</v>
      </c>
      <c r="C34" t="s">
        <v>13</v>
      </c>
      <c r="E34">
        <v>5</v>
      </c>
      <c r="F34">
        <v>4</v>
      </c>
      <c r="I34">
        <f>(F34*2*3)+(E34*2*3)</f>
        <v>54</v>
      </c>
      <c r="J34">
        <v>7500</v>
      </c>
      <c r="K34">
        <f t="shared" si="0"/>
        <v>405000</v>
      </c>
      <c r="L34" t="s">
        <v>52</v>
      </c>
      <c r="M34" t="s">
        <v>53</v>
      </c>
    </row>
    <row r="35" spans="1:13" x14ac:dyDescent="0.45">
      <c r="A35">
        <v>34</v>
      </c>
      <c r="B35" t="s">
        <v>55</v>
      </c>
      <c r="C35" t="s">
        <v>13</v>
      </c>
      <c r="E35">
        <v>5</v>
      </c>
      <c r="F35">
        <v>4</v>
      </c>
      <c r="I35">
        <f>(F35*2*3)+(E35*2*3)</f>
        <v>54</v>
      </c>
      <c r="J35">
        <v>9500</v>
      </c>
      <c r="K35">
        <f t="shared" si="0"/>
        <v>513000</v>
      </c>
      <c r="L35" t="s">
        <v>52</v>
      </c>
      <c r="M35" t="s">
        <v>53</v>
      </c>
    </row>
    <row r="36" spans="1:13" x14ac:dyDescent="0.45">
      <c r="A36">
        <v>35</v>
      </c>
      <c r="B36" t="s">
        <v>56</v>
      </c>
      <c r="C36" t="s">
        <v>57</v>
      </c>
      <c r="G36">
        <v>4</v>
      </c>
      <c r="H36">
        <v>30</v>
      </c>
      <c r="I36">
        <f>IF(H36&lt;35,G36,0)</f>
        <v>4</v>
      </c>
      <c r="J36">
        <v>50000</v>
      </c>
      <c r="K36">
        <f t="shared" si="0"/>
        <v>200000</v>
      </c>
      <c r="L36" t="s">
        <v>58</v>
      </c>
      <c r="M36" t="s">
        <v>59</v>
      </c>
    </row>
    <row r="37" spans="1:13" x14ac:dyDescent="0.45">
      <c r="A37">
        <v>36</v>
      </c>
      <c r="B37" t="s">
        <v>60</v>
      </c>
      <c r="C37" t="s">
        <v>17</v>
      </c>
      <c r="E37">
        <v>2.2999999999999998</v>
      </c>
      <c r="I37">
        <f t="shared" ref="I37:I46" si="2">CEILING(E37,1)</f>
        <v>3</v>
      </c>
      <c r="J37">
        <v>3500</v>
      </c>
      <c r="K37">
        <f t="shared" si="0"/>
        <v>10500</v>
      </c>
      <c r="L37" t="s">
        <v>61</v>
      </c>
      <c r="M37" t="s">
        <v>19</v>
      </c>
    </row>
    <row r="38" spans="1:13" x14ac:dyDescent="0.45">
      <c r="A38">
        <v>37</v>
      </c>
      <c r="B38" t="s">
        <v>62</v>
      </c>
      <c r="C38" t="s">
        <v>17</v>
      </c>
      <c r="E38">
        <v>2.2999999999999998</v>
      </c>
      <c r="I38">
        <f t="shared" si="2"/>
        <v>3</v>
      </c>
      <c r="J38">
        <v>4500</v>
      </c>
      <c r="K38">
        <f t="shared" si="0"/>
        <v>13500</v>
      </c>
      <c r="L38" t="s">
        <v>61</v>
      </c>
      <c r="M38" t="s">
        <v>19</v>
      </c>
    </row>
    <row r="39" spans="1:13" x14ac:dyDescent="0.45">
      <c r="A39">
        <v>38</v>
      </c>
      <c r="B39" t="s">
        <v>63</v>
      </c>
      <c r="C39" t="s">
        <v>17</v>
      </c>
      <c r="E39">
        <v>2.2999999999999998</v>
      </c>
      <c r="I39">
        <f t="shared" si="2"/>
        <v>3</v>
      </c>
      <c r="J39">
        <v>6500</v>
      </c>
      <c r="K39">
        <f t="shared" si="0"/>
        <v>19500</v>
      </c>
      <c r="L39" t="s">
        <v>61</v>
      </c>
      <c r="M39" t="s">
        <v>19</v>
      </c>
    </row>
    <row r="40" spans="1:13" x14ac:dyDescent="0.45">
      <c r="A40">
        <v>39</v>
      </c>
      <c r="B40" t="s">
        <v>64</v>
      </c>
      <c r="C40" t="s">
        <v>17</v>
      </c>
      <c r="E40">
        <v>2.2999999999999998</v>
      </c>
      <c r="I40">
        <f t="shared" si="2"/>
        <v>3</v>
      </c>
      <c r="J40">
        <v>9500</v>
      </c>
      <c r="K40">
        <f t="shared" ref="K40:K64" si="3">I40*J40</f>
        <v>28500</v>
      </c>
      <c r="L40" t="s">
        <v>61</v>
      </c>
      <c r="M40" t="s">
        <v>19</v>
      </c>
    </row>
    <row r="41" spans="1:13" x14ac:dyDescent="0.45">
      <c r="A41">
        <v>40</v>
      </c>
      <c r="B41" t="s">
        <v>65</v>
      </c>
      <c r="C41" t="s">
        <v>17</v>
      </c>
      <c r="E41">
        <v>2.2999999999999998</v>
      </c>
      <c r="I41">
        <f t="shared" si="2"/>
        <v>3</v>
      </c>
      <c r="J41">
        <v>11500</v>
      </c>
      <c r="K41">
        <f t="shared" si="3"/>
        <v>34500</v>
      </c>
      <c r="L41" t="s">
        <v>61</v>
      </c>
      <c r="M41" t="s">
        <v>19</v>
      </c>
    </row>
    <row r="42" spans="1:13" x14ac:dyDescent="0.45">
      <c r="A42">
        <v>41</v>
      </c>
      <c r="B42" t="s">
        <v>66</v>
      </c>
      <c r="C42" t="s">
        <v>17</v>
      </c>
      <c r="E42">
        <v>2.2999999999999998</v>
      </c>
      <c r="I42">
        <f t="shared" si="2"/>
        <v>3</v>
      </c>
      <c r="J42">
        <v>4500</v>
      </c>
      <c r="K42">
        <f t="shared" si="3"/>
        <v>13500</v>
      </c>
      <c r="L42" t="s">
        <v>61</v>
      </c>
      <c r="M42" t="s">
        <v>19</v>
      </c>
    </row>
    <row r="43" spans="1:13" x14ac:dyDescent="0.45">
      <c r="A43">
        <v>42</v>
      </c>
      <c r="B43" t="s">
        <v>67</v>
      </c>
      <c r="C43" t="s">
        <v>17</v>
      </c>
      <c r="E43">
        <v>2.2999999999999998</v>
      </c>
      <c r="I43">
        <f t="shared" si="2"/>
        <v>3</v>
      </c>
      <c r="J43">
        <v>6500</v>
      </c>
      <c r="K43">
        <f t="shared" si="3"/>
        <v>19500</v>
      </c>
      <c r="L43" t="s">
        <v>61</v>
      </c>
      <c r="M43" t="s">
        <v>19</v>
      </c>
    </row>
    <row r="44" spans="1:13" x14ac:dyDescent="0.45">
      <c r="A44">
        <v>43</v>
      </c>
      <c r="B44" t="s">
        <v>68</v>
      </c>
      <c r="C44" t="s">
        <v>17</v>
      </c>
      <c r="E44">
        <v>2.2999999999999998</v>
      </c>
      <c r="I44">
        <f t="shared" si="2"/>
        <v>3</v>
      </c>
      <c r="J44">
        <v>10500</v>
      </c>
      <c r="K44">
        <f t="shared" si="3"/>
        <v>31500</v>
      </c>
      <c r="L44" t="s">
        <v>61</v>
      </c>
      <c r="M44" t="s">
        <v>19</v>
      </c>
    </row>
    <row r="45" spans="1:13" x14ac:dyDescent="0.45">
      <c r="A45">
        <v>44</v>
      </c>
      <c r="B45" t="s">
        <v>69</v>
      </c>
      <c r="C45" t="s">
        <v>17</v>
      </c>
      <c r="E45">
        <v>2.2999999999999998</v>
      </c>
      <c r="I45">
        <f t="shared" si="2"/>
        <v>3</v>
      </c>
      <c r="J45">
        <v>12500</v>
      </c>
      <c r="K45">
        <f t="shared" si="3"/>
        <v>37500</v>
      </c>
      <c r="L45" t="s">
        <v>61</v>
      </c>
      <c r="M45" t="s">
        <v>19</v>
      </c>
    </row>
    <row r="46" spans="1:13" x14ac:dyDescent="0.45">
      <c r="A46">
        <v>45</v>
      </c>
      <c r="B46" t="s">
        <v>70</v>
      </c>
      <c r="C46" t="s">
        <v>17</v>
      </c>
      <c r="E46">
        <v>2.2999999999999998</v>
      </c>
      <c r="I46">
        <f t="shared" si="2"/>
        <v>3</v>
      </c>
      <c r="J46">
        <v>14500</v>
      </c>
      <c r="K46">
        <f t="shared" si="3"/>
        <v>43500</v>
      </c>
      <c r="L46" t="s">
        <v>61</v>
      </c>
      <c r="M46" t="s">
        <v>19</v>
      </c>
    </row>
    <row r="47" spans="1:13" x14ac:dyDescent="0.45">
      <c r="A47">
        <v>46</v>
      </c>
      <c r="B47" t="s">
        <v>71</v>
      </c>
      <c r="C47" t="s">
        <v>17</v>
      </c>
      <c r="E47">
        <v>3</v>
      </c>
      <c r="I47">
        <f t="shared" ref="I47:I54" si="4">E47*1.5</f>
        <v>4.5</v>
      </c>
      <c r="J47">
        <v>6500</v>
      </c>
      <c r="K47">
        <f t="shared" si="3"/>
        <v>29250</v>
      </c>
      <c r="L47" t="s">
        <v>72</v>
      </c>
      <c r="M47" t="s">
        <v>19</v>
      </c>
    </row>
    <row r="48" spans="1:13" x14ac:dyDescent="0.45">
      <c r="A48">
        <v>47</v>
      </c>
      <c r="B48" t="s">
        <v>73</v>
      </c>
      <c r="C48" t="s">
        <v>17</v>
      </c>
      <c r="E48">
        <v>3</v>
      </c>
      <c r="I48">
        <f t="shared" si="4"/>
        <v>4.5</v>
      </c>
      <c r="J48">
        <v>10500</v>
      </c>
      <c r="K48">
        <f t="shared" si="3"/>
        <v>47250</v>
      </c>
      <c r="L48" t="s">
        <v>72</v>
      </c>
      <c r="M48" t="s">
        <v>19</v>
      </c>
    </row>
    <row r="49" spans="1:13" x14ac:dyDescent="0.45">
      <c r="A49">
        <v>48</v>
      </c>
      <c r="B49" t="s">
        <v>74</v>
      </c>
      <c r="C49" t="s">
        <v>17</v>
      </c>
      <c r="E49">
        <v>3</v>
      </c>
      <c r="I49">
        <f t="shared" si="4"/>
        <v>4.5</v>
      </c>
      <c r="J49">
        <v>12500</v>
      </c>
      <c r="K49">
        <f t="shared" si="3"/>
        <v>56250</v>
      </c>
      <c r="L49" t="s">
        <v>72</v>
      </c>
      <c r="M49" t="s">
        <v>19</v>
      </c>
    </row>
    <row r="50" spans="1:13" x14ac:dyDescent="0.45">
      <c r="A50">
        <v>49</v>
      </c>
      <c r="B50" t="s">
        <v>75</v>
      </c>
      <c r="C50" t="s">
        <v>17</v>
      </c>
      <c r="E50">
        <v>3</v>
      </c>
      <c r="I50">
        <f t="shared" si="4"/>
        <v>4.5</v>
      </c>
      <c r="J50">
        <v>14500</v>
      </c>
      <c r="K50">
        <f t="shared" si="3"/>
        <v>65250</v>
      </c>
      <c r="L50" t="s">
        <v>72</v>
      </c>
      <c r="M50" t="s">
        <v>19</v>
      </c>
    </row>
    <row r="51" spans="1:13" x14ac:dyDescent="0.45">
      <c r="A51">
        <v>50</v>
      </c>
      <c r="B51" t="s">
        <v>76</v>
      </c>
      <c r="C51" t="s">
        <v>17</v>
      </c>
      <c r="E51">
        <v>3</v>
      </c>
      <c r="I51">
        <f t="shared" si="4"/>
        <v>4.5</v>
      </c>
      <c r="J51">
        <v>21000</v>
      </c>
      <c r="K51">
        <f t="shared" si="3"/>
        <v>94500</v>
      </c>
      <c r="L51" t="s">
        <v>72</v>
      </c>
      <c r="M51" t="s">
        <v>19</v>
      </c>
    </row>
    <row r="52" spans="1:13" x14ac:dyDescent="0.45">
      <c r="A52">
        <v>51</v>
      </c>
      <c r="B52" t="s">
        <v>77</v>
      </c>
      <c r="C52" t="s">
        <v>17</v>
      </c>
      <c r="E52">
        <v>3</v>
      </c>
      <c r="I52">
        <f t="shared" si="4"/>
        <v>4.5</v>
      </c>
      <c r="J52">
        <v>24500</v>
      </c>
      <c r="K52">
        <f t="shared" si="3"/>
        <v>110250</v>
      </c>
      <c r="L52" t="s">
        <v>72</v>
      </c>
      <c r="M52" t="s">
        <v>19</v>
      </c>
    </row>
    <row r="53" spans="1:13" x14ac:dyDescent="0.45">
      <c r="A53">
        <v>52</v>
      </c>
      <c r="B53" t="s">
        <v>78</v>
      </c>
      <c r="C53" t="s">
        <v>17</v>
      </c>
      <c r="E53">
        <v>3</v>
      </c>
      <c r="I53">
        <f t="shared" si="4"/>
        <v>4.5</v>
      </c>
      <c r="J53">
        <v>29500</v>
      </c>
      <c r="K53">
        <f t="shared" si="3"/>
        <v>132750</v>
      </c>
      <c r="L53" t="s">
        <v>72</v>
      </c>
      <c r="M53" t="s">
        <v>19</v>
      </c>
    </row>
    <row r="54" spans="1:13" x14ac:dyDescent="0.45">
      <c r="A54">
        <v>53</v>
      </c>
      <c r="B54" t="s">
        <v>79</v>
      </c>
      <c r="C54" t="s">
        <v>17</v>
      </c>
      <c r="E54">
        <v>3</v>
      </c>
      <c r="I54">
        <f t="shared" si="4"/>
        <v>4.5</v>
      </c>
      <c r="J54">
        <v>33000</v>
      </c>
      <c r="K54">
        <f t="shared" si="3"/>
        <v>148500</v>
      </c>
      <c r="L54" t="s">
        <v>72</v>
      </c>
      <c r="M54" t="s">
        <v>19</v>
      </c>
    </row>
    <row r="55" spans="1:13" x14ac:dyDescent="0.45">
      <c r="A55">
        <v>54</v>
      </c>
      <c r="B55" t="s">
        <v>80</v>
      </c>
      <c r="C55" t="s">
        <v>17</v>
      </c>
      <c r="E55">
        <v>3</v>
      </c>
      <c r="I55">
        <f>E55*2</f>
        <v>6</v>
      </c>
      <c r="J55">
        <v>50000</v>
      </c>
      <c r="K55">
        <f t="shared" si="3"/>
        <v>300000</v>
      </c>
      <c r="L55" t="s">
        <v>81</v>
      </c>
      <c r="M55" t="s">
        <v>19</v>
      </c>
    </row>
    <row r="56" spans="1:13" x14ac:dyDescent="0.45">
      <c r="A56">
        <v>55</v>
      </c>
      <c r="B56" t="s">
        <v>82</v>
      </c>
      <c r="C56" t="s">
        <v>17</v>
      </c>
      <c r="E56">
        <v>3</v>
      </c>
      <c r="I56">
        <f>E56*2</f>
        <v>6</v>
      </c>
      <c r="J56">
        <v>75000</v>
      </c>
      <c r="K56">
        <f t="shared" si="3"/>
        <v>450000</v>
      </c>
      <c r="L56" t="s">
        <v>81</v>
      </c>
      <c r="M56" t="s">
        <v>19</v>
      </c>
    </row>
    <row r="57" spans="1:13" x14ac:dyDescent="0.45">
      <c r="A57">
        <v>56</v>
      </c>
      <c r="B57" t="s">
        <v>83</v>
      </c>
      <c r="C57" t="s">
        <v>17</v>
      </c>
      <c r="E57">
        <v>2.2999999999999998</v>
      </c>
      <c r="I57">
        <f>CEILING(E57,1)</f>
        <v>3</v>
      </c>
      <c r="J57">
        <v>30000</v>
      </c>
      <c r="K57">
        <f t="shared" si="3"/>
        <v>90000</v>
      </c>
      <c r="L57" t="s">
        <v>61</v>
      </c>
      <c r="M57" t="s">
        <v>19</v>
      </c>
    </row>
    <row r="58" spans="1:13" x14ac:dyDescent="0.45">
      <c r="A58">
        <v>57</v>
      </c>
      <c r="B58" t="s">
        <v>84</v>
      </c>
      <c r="C58" t="s">
        <v>23</v>
      </c>
      <c r="G58">
        <v>4</v>
      </c>
      <c r="I58">
        <f>G58</f>
        <v>4</v>
      </c>
      <c r="J58">
        <v>20000</v>
      </c>
      <c r="K58">
        <f t="shared" si="3"/>
        <v>80000</v>
      </c>
      <c r="L58" t="s">
        <v>24</v>
      </c>
      <c r="M58" t="s">
        <v>25</v>
      </c>
    </row>
    <row r="59" spans="1:13" x14ac:dyDescent="0.45">
      <c r="A59">
        <v>58</v>
      </c>
      <c r="B59" t="s">
        <v>85</v>
      </c>
      <c r="C59" t="s">
        <v>23</v>
      </c>
      <c r="G59">
        <v>2</v>
      </c>
      <c r="I59">
        <f>G59</f>
        <v>2</v>
      </c>
      <c r="J59">
        <v>30000</v>
      </c>
      <c r="K59">
        <f t="shared" si="3"/>
        <v>60000</v>
      </c>
      <c r="L59" t="s">
        <v>24</v>
      </c>
      <c r="M59" t="s">
        <v>25</v>
      </c>
    </row>
    <row r="60" spans="1:13" x14ac:dyDescent="0.45">
      <c r="A60">
        <v>59</v>
      </c>
      <c r="B60" t="s">
        <v>86</v>
      </c>
      <c r="C60" t="s">
        <v>23</v>
      </c>
      <c r="G60">
        <v>20</v>
      </c>
      <c r="I60">
        <f>G60</f>
        <v>20</v>
      </c>
      <c r="J60">
        <v>17000</v>
      </c>
      <c r="K60">
        <f t="shared" si="3"/>
        <v>340000</v>
      </c>
      <c r="L60" t="s">
        <v>24</v>
      </c>
      <c r="M60" t="s">
        <v>25</v>
      </c>
    </row>
    <row r="61" spans="1:13" x14ac:dyDescent="0.45">
      <c r="A61">
        <v>60</v>
      </c>
      <c r="B61" t="s">
        <v>87</v>
      </c>
      <c r="C61" t="s">
        <v>13</v>
      </c>
      <c r="E61">
        <v>4</v>
      </c>
      <c r="F61">
        <v>5</v>
      </c>
      <c r="I61">
        <f>(E61*F61)*1.5</f>
        <v>30</v>
      </c>
      <c r="J61">
        <v>38000</v>
      </c>
      <c r="K61">
        <f t="shared" si="3"/>
        <v>1140000</v>
      </c>
      <c r="L61" t="s">
        <v>88</v>
      </c>
      <c r="M61" t="s">
        <v>15</v>
      </c>
    </row>
    <row r="62" spans="1:13" x14ac:dyDescent="0.45">
      <c r="A62">
        <v>61</v>
      </c>
      <c r="B62" t="s">
        <v>110</v>
      </c>
      <c r="C62" t="s">
        <v>13</v>
      </c>
      <c r="E62">
        <v>4</v>
      </c>
      <c r="F62">
        <v>5</v>
      </c>
      <c r="I62">
        <f>(E62*45%+E62)*(F62*45%+F62)*1.5</f>
        <v>63.074999999999996</v>
      </c>
      <c r="J62">
        <v>38000</v>
      </c>
      <c r="K62">
        <f t="shared" si="3"/>
        <v>2396850</v>
      </c>
      <c r="L62" t="s">
        <v>111</v>
      </c>
      <c r="M62" t="s">
        <v>106</v>
      </c>
    </row>
    <row r="63" spans="1:13" x14ac:dyDescent="0.45">
      <c r="A63">
        <v>62</v>
      </c>
      <c r="B63" t="s">
        <v>89</v>
      </c>
      <c r="C63" t="s">
        <v>13</v>
      </c>
      <c r="E63">
        <v>4</v>
      </c>
      <c r="F63">
        <v>5</v>
      </c>
      <c r="I63">
        <f>IF(E63*F63*1.5&lt;30,E63*F63*1.5+2,IF(E63*F63*1.5&lt;=60, E63*F63*1.5+4, E63*F63*1.5+6))</f>
        <v>34</v>
      </c>
      <c r="J63">
        <v>20000</v>
      </c>
      <c r="K63">
        <f t="shared" si="3"/>
        <v>680000</v>
      </c>
      <c r="L63" t="s">
        <v>113</v>
      </c>
      <c r="M63" t="s">
        <v>15</v>
      </c>
    </row>
    <row r="64" spans="1:13" x14ac:dyDescent="0.45">
      <c r="A64">
        <v>63</v>
      </c>
      <c r="B64" t="s">
        <v>112</v>
      </c>
      <c r="C64" t="s">
        <v>13</v>
      </c>
      <c r="E64">
        <v>4</v>
      </c>
      <c r="F64">
        <v>5</v>
      </c>
      <c r="I64">
        <f>IF(((E64*45%+E64)*(F64*45%+F64)*1.5)&lt;30,((E64*45%+E64)*(F64*45%+F64)*1.5)+2,IF(((E64*45%+E64)*(F64*45%+F64)*1.5)&lt;=60,((E64*45%+E64)*(F64*45%+F64)*1.5)+4,((E64*45%+E64)*(F64*45%+F64)*1.5)+6))</f>
        <v>69.074999999999989</v>
      </c>
      <c r="J64">
        <v>20000</v>
      </c>
      <c r="K64">
        <f>I64*J64</f>
        <v>1381499.9999999998</v>
      </c>
      <c r="L64" t="s">
        <v>116</v>
      </c>
      <c r="M64" t="s">
        <v>106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defaultRowHeight="14.25" x14ac:dyDescent="0.45"/>
  <sheetData>
    <row r="1" spans="1:1" x14ac:dyDescent="0.45">
      <c r="A1" t="s">
        <v>90</v>
      </c>
    </row>
    <row r="2" spans="1:1" x14ac:dyDescent="0.45">
      <c r="A2" t="s">
        <v>91</v>
      </c>
    </row>
    <row r="3" spans="1:1" x14ac:dyDescent="0.45">
      <c r="A3" t="s">
        <v>92</v>
      </c>
    </row>
    <row r="4" spans="1:1" x14ac:dyDescent="0.45">
      <c r="A4" t="s">
        <v>93</v>
      </c>
    </row>
    <row r="5" spans="1:1" x14ac:dyDescent="0.45">
      <c r="A5" t="s">
        <v>94</v>
      </c>
    </row>
    <row r="6" spans="1:1" x14ac:dyDescent="0.45">
      <c r="A6" t="s">
        <v>95</v>
      </c>
    </row>
    <row r="7" spans="1:1" x14ac:dyDescent="0.45">
      <c r="A7" t="s">
        <v>96</v>
      </c>
    </row>
    <row r="8" spans="1:1" x14ac:dyDescent="0.45">
      <c r="A8" t="s">
        <v>97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QA_Calculations</vt:lpstr>
      <vt:lpstr>Header_Notes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Ali Al-Saeigh</cp:lastModifiedBy>
  <dcterms:created xsi:type="dcterms:W3CDTF">2025-12-08T14:47:54Z</dcterms:created>
  <dcterms:modified xsi:type="dcterms:W3CDTF">2025-12-27T14:24:42Z</dcterms:modified>
</cp:coreProperties>
</file>